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506" windowWidth="12120" windowHeight="8835" activeTab="0"/>
  </bookViews>
  <sheets>
    <sheet name="Cost GMAW" sheetId="1" r:id="rId1"/>
    <sheet name="Cost GTAW" sheetId="2" r:id="rId2"/>
    <sheet name="GTAW Data" sheetId="3" r:id="rId3"/>
  </sheets>
  <definedNames>
    <definedName name="_xlnm.Print_Titles" localSheetId="0">'Cost GMAW'!$1:$7</definedName>
    <definedName name="_xlnm.Print_Titles" localSheetId="1">'Cost GTAW'!$1:$9</definedName>
  </definedNames>
  <calcPr fullCalcOnLoad="1"/>
</workbook>
</file>

<file path=xl/sharedStrings.xml><?xml version="1.0" encoding="utf-8"?>
<sst xmlns="http://schemas.openxmlformats.org/spreadsheetml/2006/main" count="215" uniqueCount="96">
  <si>
    <t>Consumables</t>
  </si>
  <si>
    <t>Shielding gas</t>
  </si>
  <si>
    <t>Value</t>
  </si>
  <si>
    <t>Description</t>
  </si>
  <si>
    <t>Travel speed</t>
  </si>
  <si>
    <t>travel speed IPM</t>
  </si>
  <si>
    <t>Wire feed speed WFS</t>
  </si>
  <si>
    <t>wire weight</t>
  </si>
  <si>
    <t>Wire Cost per inch</t>
  </si>
  <si>
    <t>Gas cost per inch</t>
  </si>
  <si>
    <t>incidentals cost/in (expand if necc)</t>
  </si>
  <si>
    <t>Shielding gas flow rate CFH</t>
  </si>
  <si>
    <t>flow rate x travel rate</t>
  </si>
  <si>
    <t>Total Cost per inch</t>
  </si>
  <si>
    <t>Wire+Gas+Incidental</t>
  </si>
  <si>
    <t>Total Cost per foot</t>
  </si>
  <si>
    <t>(WFS x weight)/travel speed x price/lb</t>
  </si>
  <si>
    <t>wire use per inch traveled</t>
  </si>
  <si>
    <t>lb/in</t>
  </si>
  <si>
    <t>$/hr</t>
  </si>
  <si>
    <t>Labor + Overhead</t>
  </si>
  <si>
    <t>Arc on time/hr</t>
  </si>
  <si>
    <t>Operating Factor</t>
  </si>
  <si>
    <t>Arc on time</t>
  </si>
  <si>
    <t>Other</t>
  </si>
  <si>
    <t>% On Time</t>
  </si>
  <si>
    <t>Total Cost</t>
  </si>
  <si>
    <t>Travel Speed</t>
  </si>
  <si>
    <t>Total Cost Per Foot</t>
  </si>
  <si>
    <t>Welding Cost Estimator GMAW</t>
  </si>
  <si>
    <t>cost per inch</t>
  </si>
  <si>
    <t>Inches per minute</t>
  </si>
  <si>
    <t>$/FT</t>
  </si>
  <si>
    <t>Deposition rate</t>
  </si>
  <si>
    <t>lb/hr</t>
  </si>
  <si>
    <t>Heat Input</t>
  </si>
  <si>
    <t>A</t>
  </si>
  <si>
    <t>Voltage</t>
  </si>
  <si>
    <t>Amperage</t>
  </si>
  <si>
    <t>V</t>
  </si>
  <si>
    <t>Joules Per Inch</t>
  </si>
  <si>
    <t>(VxAx60)/Travel S</t>
  </si>
  <si>
    <t>Post weld operations</t>
  </si>
  <si>
    <t>Inch/Min</t>
  </si>
  <si>
    <t>$/lb</t>
  </si>
  <si>
    <t xml:space="preserve"> lb/in</t>
  </si>
  <si>
    <r>
      <t>$/ft</t>
    </r>
    <r>
      <rPr>
        <vertAlign val="superscript"/>
        <sz val="10"/>
        <rFont val="Tahoma"/>
        <family val="2"/>
      </rPr>
      <t>3</t>
    </r>
  </si>
  <si>
    <r>
      <t>ft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/hr (CFH)</t>
    </r>
  </si>
  <si>
    <t>(L+O/60)/(TSxOF)</t>
  </si>
  <si>
    <t>Labour Cost Per inch</t>
  </si>
  <si>
    <t>Cost Per inch</t>
  </si>
  <si>
    <t>Cost per minute</t>
  </si>
  <si>
    <t>C+L</t>
  </si>
  <si>
    <t>Labor and overhead (L)</t>
  </si>
  <si>
    <t>Consumables ©</t>
  </si>
  <si>
    <t>$/ft</t>
  </si>
  <si>
    <t>$/min</t>
  </si>
  <si>
    <t>Wire 316L</t>
  </si>
  <si>
    <t>Wire use inches/inch</t>
  </si>
  <si>
    <t>Inch/inch</t>
  </si>
  <si>
    <t>tungsten,etc</t>
  </si>
  <si>
    <t>Horizontal GTAW time sec</t>
  </si>
  <si>
    <t>Distance In</t>
  </si>
  <si>
    <t>minutes</t>
  </si>
  <si>
    <t>IN/min</t>
  </si>
  <si>
    <t>Average</t>
  </si>
  <si>
    <t>Vertical GTAW  time sec</t>
  </si>
  <si>
    <t>Minutes</t>
  </si>
  <si>
    <t>In/min</t>
  </si>
  <si>
    <t>Std Dev</t>
  </si>
  <si>
    <t>Shielding gas flow rate CFM</t>
  </si>
  <si>
    <r>
      <t>ft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/min</t>
    </r>
  </si>
  <si>
    <t>tips, liner etc</t>
  </si>
  <si>
    <t xml:space="preserve">(WFS x weight x $/lb)/TS </t>
  </si>
  <si>
    <t>(CFM x $/CF)/TS</t>
  </si>
  <si>
    <t>Blue = Input Paramter</t>
  </si>
  <si>
    <t>Blue = Input Parameter</t>
  </si>
  <si>
    <t>Cost Per Hour</t>
  </si>
  <si>
    <t>$/ft x ft/hr</t>
  </si>
  <si>
    <t>Cost Per Foot</t>
  </si>
  <si>
    <t>wire weight calculator</t>
  </si>
  <si>
    <t>wire diameter</t>
  </si>
  <si>
    <t>density of material</t>
  </si>
  <si>
    <t>air cost: 0.5-0.435  per 1000 cubic feet</t>
  </si>
  <si>
    <t>Wire feed speed</t>
  </si>
  <si>
    <t>Deposition Efficiency</t>
  </si>
  <si>
    <t>Percentage</t>
  </si>
  <si>
    <t>volume</t>
  </si>
  <si>
    <t>cu inch</t>
  </si>
  <si>
    <t>weight/inch</t>
  </si>
  <si>
    <t>lbs/inch</t>
  </si>
  <si>
    <t>lbs/inch^3</t>
  </si>
  <si>
    <t>Wire .045 ER70S-6</t>
  </si>
  <si>
    <t>0.035 spool 33 pounds</t>
  </si>
  <si>
    <t>7.67lb</t>
  </si>
  <si>
    <r>
      <t>lbs/inch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</si>
</sst>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_);[Red]\(&quot;$&quot;#,##0.000\)"/>
    <numFmt numFmtId="171" formatCode="&quot;$&quot;#,##0.0000_);[Red]\(&quot;$&quot;#,##0.0000\)"/>
    <numFmt numFmtId="172" formatCode="&quot;$&quot;#,##0.00000_);[Red]\(&quot;$&quot;#,##0.00000\)"/>
    <numFmt numFmtId="173" formatCode="#,##0.0000_);[Red]\(#,##0.0000\)"/>
    <numFmt numFmtId="174" formatCode="0.0000_);[Red]\(0.0000\)"/>
    <numFmt numFmtId="175" formatCode="0.000"/>
    <numFmt numFmtId="176" formatCode="&quot;$&quot;#,##0.0000_);\(&quot;$&quot;#,##0.0000\)"/>
    <numFmt numFmtId="177" formatCode="0.000000"/>
    <numFmt numFmtId="178" formatCode="&quot;$&quot;#,##0.000000_);[Red]\(&quot;$&quot;#,##0.000000\)"/>
    <numFmt numFmtId="179" formatCode="#,##0.0000_);\(#,##0.0000\)"/>
    <numFmt numFmtId="180" formatCode="&quot;$&quot;#,##0.0000000_);[Red]\(&quot;$&quot;#,##0.0000000\)"/>
    <numFmt numFmtId="181" formatCode="0.0000"/>
    <numFmt numFmtId="182" formatCode="&quot;$&quot;#,##0.0000"/>
    <numFmt numFmtId="183" formatCode="&quot;$&quot;#,##0.00000"/>
    <numFmt numFmtId="184" formatCode="#,##0.0000"/>
    <numFmt numFmtId="185" formatCode="0.0"/>
    <numFmt numFmtId="186" formatCode="#,##0.000"/>
    <numFmt numFmtId="187" formatCode="&quot;$&quot;#,##0.000"/>
    <numFmt numFmtId="188" formatCode="0.00000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9"/>
      <color indexed="10"/>
      <name val="Arial"/>
      <family val="2"/>
    </font>
    <font>
      <i/>
      <sz val="24"/>
      <color indexed="9"/>
      <name val="Monotype Corsiva"/>
      <family val="4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4"/>
      <color indexed="9"/>
      <name val="Lucida Sans Typewriter"/>
      <family val="3"/>
    </font>
    <font>
      <b/>
      <sz val="10"/>
      <color indexed="12"/>
      <name val="Tahoma"/>
      <family val="2"/>
    </font>
    <font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1"/>
      <color indexed="12"/>
      <name val="Tahoma"/>
      <family val="2"/>
    </font>
    <font>
      <b/>
      <sz val="12"/>
      <color indexed="12"/>
      <name val="Times New Roman"/>
      <family val="1"/>
    </font>
    <font>
      <sz val="10"/>
      <color indexed="9"/>
      <name val="Arial"/>
      <family val="0"/>
    </font>
    <font>
      <b/>
      <sz val="12"/>
      <name val="Arial"/>
      <family val="0"/>
    </font>
    <font>
      <vertAlign val="superscript"/>
      <sz val="10"/>
      <name val="Tahoma"/>
      <family val="2"/>
    </font>
    <font>
      <sz val="12"/>
      <name val="Arial"/>
      <family val="0"/>
    </font>
    <font>
      <b/>
      <sz val="10"/>
      <color indexed="48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4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8" fontId="7" fillId="0" borderId="0" xfId="0" applyNumberFormat="1" applyFont="1" applyFill="1" applyBorder="1" applyAlignment="1" applyProtection="1">
      <alignment horizontal="right"/>
      <protection/>
    </xf>
    <xf numFmtId="8" fontId="9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1" fillId="0" borderId="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NumberFormat="1" applyFont="1" applyFill="1" applyBorder="1" applyAlignment="1" applyProtection="1">
      <alignment horizontal="left" vertical="center" indent="1"/>
      <protection/>
    </xf>
    <xf numFmtId="0" fontId="12" fillId="0" borderId="0" xfId="0" applyFont="1" applyAlignment="1">
      <alignment horizontal="right" vertical="center" indent="1"/>
    </xf>
    <xf numFmtId="8" fontId="11" fillId="2" borderId="1" xfId="0" applyNumberFormat="1" applyFont="1" applyFill="1" applyBorder="1" applyAlignment="1" applyProtection="1">
      <alignment horizontal="right" vertical="center" indent="1"/>
      <protection/>
    </xf>
    <xf numFmtId="0" fontId="12" fillId="3" borderId="2" xfId="0" applyNumberFormat="1" applyFont="1" applyFill="1" applyBorder="1" applyAlignment="1" applyProtection="1">
      <alignment horizontal="left" vertical="center" indent="1"/>
      <protection/>
    </xf>
    <xf numFmtId="0" fontId="11" fillId="3" borderId="2" xfId="0" applyNumberFormat="1" applyFont="1" applyFill="1" applyBorder="1" applyAlignment="1" applyProtection="1">
      <alignment horizontal="right"/>
      <protection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 horizontal="right" vertical="center" indent="1"/>
    </xf>
    <xf numFmtId="8" fontId="11" fillId="2" borderId="4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2" fillId="3" borderId="5" xfId="0" applyNumberFormat="1" applyFont="1" applyFill="1" applyBorder="1" applyAlignment="1" applyProtection="1">
      <alignment horizontal="left" vertical="center" indent="1"/>
      <protection/>
    </xf>
    <xf numFmtId="0" fontId="11" fillId="3" borderId="5" xfId="0" applyNumberFormat="1" applyFont="1" applyFill="1" applyBorder="1" applyAlignment="1" applyProtection="1">
      <alignment horizontal="right"/>
      <protection/>
    </xf>
    <xf numFmtId="0" fontId="11" fillId="0" borderId="6" xfId="0" applyFont="1" applyBorder="1" applyAlignment="1">
      <alignment horizontal="left" vertical="center" indent="1"/>
    </xf>
    <xf numFmtId="8" fontId="11" fillId="2" borderId="7" xfId="0" applyNumberFormat="1" applyFont="1" applyFill="1" applyBorder="1" applyAlignment="1" applyProtection="1">
      <alignment horizontal="right" vertical="center" indent="1"/>
      <protection/>
    </xf>
    <xf numFmtId="0" fontId="14" fillId="0" borderId="0" xfId="0" applyFont="1" applyBorder="1" applyAlignment="1">
      <alignment horizontal="right" vertical="center" indent="1"/>
    </xf>
    <xf numFmtId="0" fontId="14" fillId="0" borderId="8" xfId="0" applyNumberFormat="1" applyFont="1" applyFill="1" applyBorder="1" applyAlignment="1" applyProtection="1">
      <alignment horizontal="right" vertical="center" indent="1"/>
      <protection/>
    </xf>
    <xf numFmtId="172" fontId="11" fillId="2" borderId="7" xfId="0" applyNumberFormat="1" applyFont="1" applyFill="1" applyBorder="1" applyAlignment="1" applyProtection="1">
      <alignment horizontal="right" vertical="center" indent="1"/>
      <protection/>
    </xf>
    <xf numFmtId="175" fontId="11" fillId="2" borderId="7" xfId="0" applyNumberFormat="1" applyFont="1" applyFill="1" applyBorder="1" applyAlignment="1" applyProtection="1">
      <alignment horizontal="right" vertical="center" indent="1"/>
      <protection/>
    </xf>
    <xf numFmtId="175" fontId="11" fillId="2" borderId="1" xfId="0" applyNumberFormat="1" applyFont="1" applyFill="1" applyBorder="1" applyAlignment="1" applyProtection="1">
      <alignment horizontal="right" vertical="center" indent="1"/>
      <protection/>
    </xf>
    <xf numFmtId="176" fontId="11" fillId="2" borderId="1" xfId="17" applyNumberFormat="1" applyFont="1" applyFill="1" applyBorder="1" applyAlignment="1" applyProtection="1">
      <alignment horizontal="right" vertical="center"/>
      <protection/>
    </xf>
    <xf numFmtId="8" fontId="11" fillId="2" borderId="9" xfId="0" applyNumberFormat="1" applyFont="1" applyFill="1" applyBorder="1" applyAlignment="1" applyProtection="1">
      <alignment horizontal="right" vertical="center" indent="1"/>
      <protection/>
    </xf>
    <xf numFmtId="177" fontId="11" fillId="2" borderId="10" xfId="0" applyNumberFormat="1" applyFont="1" applyFill="1" applyBorder="1" applyAlignment="1" applyProtection="1">
      <alignment horizontal="right" vertical="center" indent="1"/>
      <protection/>
    </xf>
    <xf numFmtId="40" fontId="11" fillId="2" borderId="4" xfId="0" applyNumberFormat="1" applyFont="1" applyFill="1" applyBorder="1" applyAlignment="1" applyProtection="1">
      <alignment horizontal="right" vertical="center" indent="1"/>
      <protection/>
    </xf>
    <xf numFmtId="39" fontId="11" fillId="2" borderId="4" xfId="17" applyNumberFormat="1" applyFont="1" applyFill="1" applyBorder="1" applyAlignment="1" applyProtection="1">
      <alignment horizontal="right" vertical="center"/>
      <protection/>
    </xf>
    <xf numFmtId="8" fontId="16" fillId="0" borderId="11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Alignment="1">
      <alignment horizontal="left" vertical="center" indent="1"/>
    </xf>
    <xf numFmtId="8" fontId="18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175" fontId="11" fillId="2" borderId="4" xfId="0" applyNumberFormat="1" applyFont="1" applyFill="1" applyBorder="1" applyAlignment="1" applyProtection="1">
      <alignment horizontal="right" vertical="center" indent="1"/>
      <protection/>
    </xf>
    <xf numFmtId="8" fontId="19" fillId="0" borderId="0" xfId="0" applyNumberFormat="1" applyFont="1" applyFill="1" applyBorder="1" applyAlignment="1" applyProtection="1">
      <alignment horizontal="right"/>
      <protection/>
    </xf>
    <xf numFmtId="8" fontId="20" fillId="0" borderId="8" xfId="0" applyNumberFormat="1" applyFont="1" applyFill="1" applyBorder="1" applyAlignment="1" applyProtection="1">
      <alignment horizontal="right" vertical="center" indent="1"/>
      <protection/>
    </xf>
    <xf numFmtId="171" fontId="16" fillId="0" borderId="11" xfId="0" applyNumberFormat="1" applyFont="1" applyFill="1" applyBorder="1" applyAlignment="1" applyProtection="1">
      <alignment horizontal="right" vertical="center" indent="1"/>
      <protection/>
    </xf>
    <xf numFmtId="183" fontId="11" fillId="2" borderId="9" xfId="0" applyNumberFormat="1" applyFont="1" applyFill="1" applyBorder="1" applyAlignment="1" applyProtection="1">
      <alignment horizontal="right" vertical="center" indent="1"/>
      <protection/>
    </xf>
    <xf numFmtId="183" fontId="0" fillId="0" borderId="0" xfId="0" applyNumberFormat="1" applyAlignment="1">
      <alignment horizontal="left" vertical="center" indent="1"/>
    </xf>
    <xf numFmtId="9" fontId="11" fillId="2" borderId="7" xfId="0" applyNumberFormat="1" applyFont="1" applyFill="1" applyBorder="1" applyAlignment="1" applyProtection="1">
      <alignment horizontal="right" vertical="center" indent="1"/>
      <protection/>
    </xf>
    <xf numFmtId="9" fontId="16" fillId="0" borderId="11" xfId="0" applyNumberFormat="1" applyFont="1" applyFill="1" applyBorder="1" applyAlignment="1" applyProtection="1">
      <alignment horizontal="right" vertical="center" indent="1"/>
      <protection/>
    </xf>
    <xf numFmtId="184" fontId="16" fillId="0" borderId="11" xfId="0" applyNumberFormat="1" applyFont="1" applyFill="1" applyBorder="1" applyAlignment="1" applyProtection="1">
      <alignment horizontal="right" vertical="center" indent="1"/>
      <protection/>
    </xf>
    <xf numFmtId="184" fontId="0" fillId="0" borderId="0" xfId="0" applyNumberFormat="1" applyAlignment="1">
      <alignment/>
    </xf>
    <xf numFmtId="184" fontId="18" fillId="0" borderId="0" xfId="0" applyNumberFormat="1" applyFont="1" applyFill="1" applyBorder="1" applyAlignment="1" applyProtection="1">
      <alignment horizontal="right"/>
      <protection/>
    </xf>
    <xf numFmtId="184" fontId="17" fillId="0" borderId="0" xfId="0" applyNumberFormat="1" applyFont="1" applyAlignment="1">
      <alignment/>
    </xf>
    <xf numFmtId="184" fontId="2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85" fontId="11" fillId="2" borderId="7" xfId="0" applyNumberFormat="1" applyFont="1" applyFill="1" applyBorder="1" applyAlignment="1" applyProtection="1">
      <alignment horizontal="right" vertical="center" indent="1"/>
      <protection/>
    </xf>
    <xf numFmtId="185" fontId="0" fillId="0" borderId="0" xfId="0" applyNumberFormat="1" applyAlignment="1">
      <alignment/>
    </xf>
    <xf numFmtId="185" fontId="11" fillId="2" borderId="1" xfId="0" applyNumberFormat="1" applyFont="1" applyFill="1" applyBorder="1" applyAlignment="1" applyProtection="1">
      <alignment horizontal="right" vertical="center" indent="1"/>
      <protection/>
    </xf>
    <xf numFmtId="1" fontId="16" fillId="0" borderId="11" xfId="0" applyNumberFormat="1" applyFont="1" applyFill="1" applyBorder="1" applyAlignment="1" applyProtection="1">
      <alignment horizontal="right" vertical="center" indent="1"/>
      <protection/>
    </xf>
    <xf numFmtId="0" fontId="0" fillId="4" borderId="0" xfId="0" applyFill="1" applyAlignment="1">
      <alignment/>
    </xf>
    <xf numFmtId="181" fontId="22" fillId="4" borderId="0" xfId="0" applyNumberFormat="1" applyFont="1" applyFill="1" applyAlignment="1">
      <alignment/>
    </xf>
    <xf numFmtId="182" fontId="11" fillId="2" borderId="9" xfId="0" applyNumberFormat="1" applyFont="1" applyFill="1" applyBorder="1" applyAlignment="1" applyProtection="1">
      <alignment horizontal="right" vertical="center" indent="1"/>
      <protection/>
    </xf>
    <xf numFmtId="186" fontId="16" fillId="0" borderId="11" xfId="0" applyNumberFormat="1" applyFont="1" applyFill="1" applyBorder="1" applyAlignment="1" applyProtection="1">
      <alignment horizontal="right" vertical="center" indent="1"/>
      <protection/>
    </xf>
    <xf numFmtId="186" fontId="17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83" fontId="11" fillId="2" borderId="1" xfId="0" applyNumberFormat="1" applyFont="1" applyFill="1" applyBorder="1" applyAlignment="1" applyProtection="1">
      <alignment horizontal="right" vertical="center" indent="1"/>
      <protection/>
    </xf>
    <xf numFmtId="2" fontId="11" fillId="2" borderId="1" xfId="0" applyNumberFormat="1" applyFont="1" applyFill="1" applyBorder="1" applyAlignment="1" applyProtection="1">
      <alignment horizontal="right" vertical="center" indent="1"/>
      <protection/>
    </xf>
    <xf numFmtId="8" fontId="11" fillId="2" borderId="10" xfId="0" applyNumberFormat="1" applyFont="1" applyFill="1" applyBorder="1" applyAlignment="1" applyProtection="1">
      <alignment horizontal="right" vertical="center" indent="1"/>
      <protection/>
    </xf>
    <xf numFmtId="182" fontId="11" fillId="2" borderId="1" xfId="0" applyNumberFormat="1" applyFont="1" applyFill="1" applyBorder="1" applyAlignment="1" applyProtection="1">
      <alignment horizontal="right" vertical="center" indent="1"/>
      <protection/>
    </xf>
    <xf numFmtId="0" fontId="25" fillId="5" borderId="12" xfId="0" applyFont="1" applyFill="1" applyBorder="1" applyAlignment="1">
      <alignment horizontal="right"/>
    </xf>
    <xf numFmtId="2" fontId="25" fillId="5" borderId="12" xfId="0" applyNumberFormat="1" applyFont="1" applyFill="1" applyBorder="1" applyAlignment="1">
      <alignment horizontal="right"/>
    </xf>
    <xf numFmtId="175" fontId="25" fillId="5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82" fontId="20" fillId="0" borderId="8" xfId="0" applyNumberFormat="1" applyFont="1" applyFill="1" applyBorder="1" applyAlignment="1" applyProtection="1">
      <alignment horizontal="right" vertical="center" indent="1"/>
      <protection/>
    </xf>
    <xf numFmtId="8" fontId="11" fillId="2" borderId="1" xfId="0" applyNumberFormat="1" applyFont="1" applyFill="1" applyBorder="1" applyAlignment="1" applyProtection="1">
      <alignment horizontal="right" vertical="center"/>
      <protection/>
    </xf>
    <xf numFmtId="0" fontId="11" fillId="5" borderId="6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horizontal="left" vertical="center" indent="1"/>
    </xf>
    <xf numFmtId="0" fontId="11" fillId="5" borderId="0" xfId="0" applyNumberFormat="1" applyFont="1" applyFill="1" applyBorder="1" applyAlignment="1" applyProtection="1">
      <alignment horizontal="left" vertical="center" indent="1"/>
      <protection/>
    </xf>
    <xf numFmtId="0" fontId="11" fillId="5" borderId="6" xfId="0" applyNumberFormat="1" applyFont="1" applyFill="1" applyBorder="1" applyAlignment="1" applyProtection="1">
      <alignment horizontal="left" vertical="center" indent="1"/>
      <protection/>
    </xf>
    <xf numFmtId="0" fontId="26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right" vertical="center" indent="1"/>
      <protection/>
    </xf>
    <xf numFmtId="8" fontId="20" fillId="0" borderId="0" xfId="0" applyNumberFormat="1" applyFont="1" applyFill="1" applyBorder="1" applyAlignment="1" applyProtection="1">
      <alignment horizontal="right" vertical="center" indent="1"/>
      <protection/>
    </xf>
    <xf numFmtId="182" fontId="20" fillId="0" borderId="0" xfId="0" applyNumberFormat="1" applyFont="1" applyFill="1" applyBorder="1" applyAlignment="1" applyProtection="1">
      <alignment horizontal="right" vertical="center" indent="1"/>
      <protection/>
    </xf>
    <xf numFmtId="187" fontId="20" fillId="0" borderId="8" xfId="0" applyNumberFormat="1" applyFont="1" applyFill="1" applyBorder="1" applyAlignment="1" applyProtection="1">
      <alignment horizontal="right" vertical="center" indent="1"/>
      <protection/>
    </xf>
    <xf numFmtId="0" fontId="1" fillId="0" borderId="0" xfId="0" applyFont="1" applyAlignment="1">
      <alignment horizontal="left" vertical="center" indent="1"/>
    </xf>
    <xf numFmtId="175" fontId="11" fillId="2" borderId="10" xfId="0" applyNumberFormat="1" applyFont="1" applyFill="1" applyBorder="1" applyAlignment="1" applyProtection="1">
      <alignment horizontal="right" vertical="center" indent="1"/>
      <protection/>
    </xf>
    <xf numFmtId="177" fontId="0" fillId="0" borderId="0" xfId="0" applyNumberFormat="1" applyAlignment="1">
      <alignment horizontal="left" vertical="center" indent="1"/>
    </xf>
    <xf numFmtId="8" fontId="0" fillId="0" borderId="0" xfId="0" applyNumberFormat="1" applyAlignment="1">
      <alignment/>
    </xf>
    <xf numFmtId="188" fontId="0" fillId="0" borderId="0" xfId="0" applyNumberFormat="1" applyAlignment="1">
      <alignment horizontal="left" vertical="center" indent="1"/>
    </xf>
    <xf numFmtId="0" fontId="1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3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88" fontId="0" fillId="0" borderId="13" xfId="0" applyNumberForma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Consumables to Labor cost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('Cost GMAW'!$D$45,'Cost GMAW'!$C$48)</c:f>
              <c:numCache/>
            </c:numRef>
          </c:val>
        </c:ser>
        <c:ser>
          <c:idx val="1"/>
          <c:order val="1"/>
          <c:tx>
            <c:v>Labor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'Cost GMAW'!$C$48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Consumables to Labor cost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('Cost GTAW'!$D$46,'Cost GTAW'!$C$49)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Labor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'Cost GTAW'!$C$49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114300</xdr:rowOff>
    </xdr:from>
    <xdr:to>
      <xdr:col>3</xdr:col>
      <xdr:colOff>38100</xdr:colOff>
      <xdr:row>79</xdr:row>
      <xdr:rowOff>47625</xdr:rowOff>
    </xdr:to>
    <xdr:graphicFrame>
      <xdr:nvGraphicFramePr>
        <xdr:cNvPr id="1" name="Chart 309"/>
        <xdr:cNvGraphicFramePr/>
      </xdr:nvGraphicFramePr>
      <xdr:xfrm>
        <a:off x="0" y="1202055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60</xdr:row>
      <xdr:rowOff>57150</xdr:rowOff>
    </xdr:from>
    <xdr:to>
      <xdr:col>3</xdr:col>
      <xdr:colOff>57150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19050" y="12306300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G58"/>
  <sheetViews>
    <sheetView showGridLines="0" tabSelected="1" zoomScaleSheetLayoutView="100" workbookViewId="0" topLeftCell="A1">
      <selection activeCell="C29" sqref="C29"/>
    </sheetView>
  </sheetViews>
  <sheetFormatPr defaultColWidth="9.140625" defaultRowHeight="12.75"/>
  <cols>
    <col min="1" max="1" width="35.7109375" style="0" customWidth="1"/>
    <col min="2" max="3" width="21.421875" style="0" customWidth="1"/>
    <col min="4" max="4" width="10.28125" style="0" bestFit="1" customWidth="1"/>
    <col min="5" max="5" width="24.57421875" style="0" customWidth="1"/>
    <col min="6" max="6" width="9.28125" style="0" bestFit="1" customWidth="1"/>
    <col min="7" max="7" width="13.421875" style="0" customWidth="1"/>
  </cols>
  <sheetData>
    <row r="1" spans="1:3" ht="45" customHeight="1">
      <c r="A1" s="89" t="s">
        <v>29</v>
      </c>
      <c r="B1" s="90"/>
      <c r="C1" s="90"/>
    </row>
    <row r="2" spans="1:3" ht="15.75" customHeight="1">
      <c r="A2" s="3"/>
      <c r="B2" s="3"/>
      <c r="C2" s="3"/>
    </row>
    <row r="3" spans="1:3" s="20" customFormat="1" ht="12.75" customHeight="1">
      <c r="A3" s="19"/>
      <c r="B3" s="25" t="s">
        <v>3</v>
      </c>
      <c r="C3" s="25" t="s">
        <v>2</v>
      </c>
    </row>
    <row r="4" spans="1:4" ht="20.25" customHeight="1">
      <c r="A4" s="26" t="s">
        <v>79</v>
      </c>
      <c r="B4" s="41" t="s">
        <v>52</v>
      </c>
      <c r="C4" s="72">
        <f>C52</f>
        <v>4.870783859649123</v>
      </c>
      <c r="D4" s="50"/>
    </row>
    <row r="5" spans="1:4" ht="20.25" customHeight="1">
      <c r="A5" s="80"/>
      <c r="B5" s="81"/>
      <c r="C5" s="82"/>
      <c r="D5" s="50"/>
    </row>
    <row r="6" spans="1:4" ht="14.25">
      <c r="A6" s="19"/>
      <c r="B6" s="25" t="s">
        <v>3</v>
      </c>
      <c r="C6" s="25" t="s">
        <v>2</v>
      </c>
      <c r="D6" s="50"/>
    </row>
    <row r="7" spans="1:3" ht="14.25">
      <c r="A7" s="26" t="s">
        <v>77</v>
      </c>
      <c r="B7" s="41" t="s">
        <v>78</v>
      </c>
      <c r="C7" s="83">
        <f>PRODUCT(C25,5,C41,C21)+C33</f>
        <v>73.06175789473684</v>
      </c>
    </row>
    <row r="8" spans="1:3" ht="14.25" customHeight="1">
      <c r="A8" s="4"/>
      <c r="B8" s="5"/>
      <c r="C8" s="51"/>
    </row>
    <row r="9" spans="1:3" ht="15" customHeight="1">
      <c r="A9" s="79" t="s">
        <v>75</v>
      </c>
      <c r="B9" s="2"/>
      <c r="C9" s="2"/>
    </row>
    <row r="10" spans="1:5" s="9" customFormat="1" ht="15" customHeight="1" thickBot="1">
      <c r="A10" s="7"/>
      <c r="B10" s="12" t="s">
        <v>3</v>
      </c>
      <c r="C10" s="12" t="s">
        <v>2</v>
      </c>
      <c r="E10" s="84" t="s">
        <v>80</v>
      </c>
    </row>
    <row r="11" spans="1:7" s="9" customFormat="1" ht="15" customHeight="1">
      <c r="A11" s="21" t="s">
        <v>54</v>
      </c>
      <c r="B11" s="22"/>
      <c r="C11" s="22"/>
      <c r="E11" s="91" t="s">
        <v>81</v>
      </c>
      <c r="F11" s="92">
        <v>0.045</v>
      </c>
      <c r="G11" s="92"/>
    </row>
    <row r="12" spans="1:7" s="9" customFormat="1" ht="15.75" customHeight="1">
      <c r="A12" s="74" t="s">
        <v>92</v>
      </c>
      <c r="B12" s="24" t="s">
        <v>44</v>
      </c>
      <c r="C12" s="27">
        <v>6.37</v>
      </c>
      <c r="E12" s="91" t="s">
        <v>82</v>
      </c>
      <c r="F12" s="92">
        <v>0.29</v>
      </c>
      <c r="G12" s="92" t="s">
        <v>95</v>
      </c>
    </row>
    <row r="13" spans="1:7" s="9" customFormat="1" ht="15.75" customHeight="1">
      <c r="A13" s="75" t="s">
        <v>7</v>
      </c>
      <c r="B13" s="32" t="s">
        <v>45</v>
      </c>
      <c r="C13" s="32">
        <v>0.000461</v>
      </c>
      <c r="E13" s="91" t="s">
        <v>87</v>
      </c>
      <c r="F13" s="93">
        <f>((F11/2)^2)*3.141</f>
        <v>0.00159013125</v>
      </c>
      <c r="G13" s="92" t="s">
        <v>88</v>
      </c>
    </row>
    <row r="14" spans="1:7" s="9" customFormat="1" ht="15.75" customHeight="1">
      <c r="A14" s="76" t="s">
        <v>1</v>
      </c>
      <c r="B14" s="13" t="s">
        <v>46</v>
      </c>
      <c r="C14" s="30">
        <v>0.516</v>
      </c>
      <c r="E14" s="91" t="s">
        <v>89</v>
      </c>
      <c r="F14" s="93">
        <f>F13*F12</f>
        <v>0.00046113806249999996</v>
      </c>
      <c r="G14" s="92" t="s">
        <v>90</v>
      </c>
    </row>
    <row r="15" spans="1:6" s="9" customFormat="1" ht="13.5" customHeight="1">
      <c r="A15" s="76" t="s">
        <v>11</v>
      </c>
      <c r="B15" s="33" t="s">
        <v>47</v>
      </c>
      <c r="C15" s="34">
        <v>35</v>
      </c>
      <c r="F15" s="88"/>
    </row>
    <row r="16" spans="1:6" s="9" customFormat="1" ht="15" customHeight="1">
      <c r="A16" s="8" t="s">
        <v>70</v>
      </c>
      <c r="B16" s="33" t="s">
        <v>71</v>
      </c>
      <c r="C16" s="34">
        <f>C15/60</f>
        <v>0.5833333333333334</v>
      </c>
      <c r="D16" s="44"/>
      <c r="F16" s="88"/>
    </row>
    <row r="17" spans="1:6" s="9" customFormat="1" ht="15" customHeight="1">
      <c r="A17" s="10" t="s">
        <v>10</v>
      </c>
      <c r="B17" s="18" t="s">
        <v>72</v>
      </c>
      <c r="C17" s="18">
        <v>0</v>
      </c>
      <c r="D17" s="44"/>
      <c r="F17" s="88"/>
    </row>
    <row r="18" spans="1:6" s="9" customFormat="1" ht="15" customHeight="1">
      <c r="A18" s="10" t="s">
        <v>8</v>
      </c>
      <c r="B18" s="73" t="s">
        <v>73</v>
      </c>
      <c r="C18" s="63">
        <f>C28*C12</f>
        <v>0.10303754385964912</v>
      </c>
      <c r="D18" s="44"/>
      <c r="F18" s="88"/>
    </row>
    <row r="19" spans="1:4" s="9" customFormat="1" ht="18" customHeight="1">
      <c r="A19" s="10" t="s">
        <v>9</v>
      </c>
      <c r="B19" s="13" t="s">
        <v>74</v>
      </c>
      <c r="C19" s="63">
        <f>PRODUCT(C16,C14)/C25</f>
        <v>0.025083333333333336</v>
      </c>
      <c r="D19" s="36"/>
    </row>
    <row r="20" spans="1:4" ht="16.5" customHeight="1" thickBot="1">
      <c r="A20" s="10" t="s">
        <v>13</v>
      </c>
      <c r="B20" s="31" t="s">
        <v>14</v>
      </c>
      <c r="C20" s="43">
        <f>SUM(C18,C19,C17)</f>
        <v>0.12812087719298246</v>
      </c>
      <c r="D20" s="38"/>
    </row>
    <row r="21" spans="1:3" ht="15" customHeight="1" thickBot="1" thickTop="1">
      <c r="A21" s="11" t="s">
        <v>15</v>
      </c>
      <c r="B21" s="35" t="s">
        <v>55</v>
      </c>
      <c r="C21" s="42">
        <f>PRODUCT(C20,12)</f>
        <v>1.5374505263157894</v>
      </c>
    </row>
    <row r="22" spans="1:3" ht="15" customHeight="1" thickTop="1">
      <c r="A22" s="1"/>
      <c r="B22" s="37"/>
      <c r="C22" s="37"/>
    </row>
    <row r="23" spans="1:3" ht="15" customHeight="1" thickBot="1">
      <c r="A23" s="16"/>
      <c r="B23" s="17" t="s">
        <v>3</v>
      </c>
      <c r="C23" s="17" t="s">
        <v>2</v>
      </c>
    </row>
    <row r="24" spans="1:3" ht="15" customHeight="1">
      <c r="A24" s="14" t="s">
        <v>4</v>
      </c>
      <c r="B24" s="15"/>
      <c r="C24" s="15"/>
    </row>
    <row r="25" spans="1:3" ht="15" customHeight="1">
      <c r="A25" s="74" t="s">
        <v>5</v>
      </c>
      <c r="B25" s="28" t="s">
        <v>43</v>
      </c>
      <c r="C25" s="28">
        <v>12</v>
      </c>
    </row>
    <row r="26" spans="1:3" ht="15" customHeight="1">
      <c r="A26" s="77" t="s">
        <v>6</v>
      </c>
      <c r="B26" s="29" t="s">
        <v>43</v>
      </c>
      <c r="C26" s="29">
        <v>400</v>
      </c>
    </row>
    <row r="27" spans="1:3" ht="15" customHeight="1">
      <c r="A27" s="77" t="s">
        <v>85</v>
      </c>
      <c r="B27" s="39" t="s">
        <v>86</v>
      </c>
      <c r="C27" s="39">
        <v>0.95</v>
      </c>
    </row>
    <row r="28" spans="1:3" ht="16.5" customHeight="1">
      <c r="A28" s="10" t="s">
        <v>17</v>
      </c>
      <c r="B28" s="39" t="s">
        <v>18</v>
      </c>
      <c r="C28" s="39">
        <f>PRODUCT(C26,C13)/C25/C27</f>
        <v>0.016175438596491228</v>
      </c>
    </row>
    <row r="29" spans="1:3" ht="15" customHeight="1">
      <c r="A29" s="10" t="s">
        <v>33</v>
      </c>
      <c r="B29" s="18" t="s">
        <v>34</v>
      </c>
      <c r="C29" s="33">
        <f>PRODUCT(C26,C13,60,C27)</f>
        <v>10.510799999999998</v>
      </c>
    </row>
    <row r="30" spans="1:3" ht="15" customHeight="1">
      <c r="A30" s="1"/>
      <c r="B30" s="6"/>
      <c r="C30" s="6"/>
    </row>
    <row r="31" spans="1:3" ht="15" customHeight="1" thickBot="1">
      <c r="A31" s="16"/>
      <c r="B31" s="17" t="s">
        <v>3</v>
      </c>
      <c r="C31" s="17" t="s">
        <v>2</v>
      </c>
    </row>
    <row r="32" spans="1:3" ht="15" customHeight="1">
      <c r="A32" s="14" t="s">
        <v>53</v>
      </c>
      <c r="B32" s="15"/>
      <c r="C32" s="15"/>
    </row>
    <row r="33" spans="1:4" ht="15" customHeight="1">
      <c r="A33" s="77" t="s">
        <v>20</v>
      </c>
      <c r="B33" s="13" t="s">
        <v>19</v>
      </c>
      <c r="C33" s="13">
        <v>50</v>
      </c>
      <c r="D33" s="48"/>
    </row>
    <row r="34" spans="1:4" ht="15" customHeight="1">
      <c r="A34" s="77" t="s">
        <v>42</v>
      </c>
      <c r="B34" s="31" t="s">
        <v>19</v>
      </c>
      <c r="C34" s="31">
        <v>0</v>
      </c>
      <c r="D34" s="57"/>
    </row>
    <row r="35" spans="1:4" ht="19.5" customHeight="1">
      <c r="A35" s="10" t="s">
        <v>49</v>
      </c>
      <c r="B35" s="13" t="s">
        <v>48</v>
      </c>
      <c r="C35" s="66">
        <f>C36/(PRODUCT(C25,C50))</f>
        <v>0.2777777777777778</v>
      </c>
      <c r="D35" s="61"/>
    </row>
    <row r="36" spans="1:3" ht="16.5" customHeight="1" thickBot="1">
      <c r="A36" s="10" t="s">
        <v>51</v>
      </c>
      <c r="B36" s="65" t="s">
        <v>56</v>
      </c>
      <c r="C36" s="65">
        <f>C33/60</f>
        <v>0.8333333333333334</v>
      </c>
    </row>
    <row r="37" spans="1:3" ht="15" customHeight="1" thickBot="1" thickTop="1">
      <c r="A37" s="11" t="s">
        <v>20</v>
      </c>
      <c r="B37" s="35" t="s">
        <v>55</v>
      </c>
      <c r="C37" s="60">
        <f>PRODUCT(C35,12)</f>
        <v>3.3333333333333335</v>
      </c>
    </row>
    <row r="38" spans="1:3" ht="15" customHeight="1" thickTop="1">
      <c r="A38" s="1"/>
      <c r="B38" s="40"/>
      <c r="C38" s="40"/>
    </row>
    <row r="39" spans="1:3" ht="15" customHeight="1" thickBot="1">
      <c r="A39" s="16"/>
      <c r="B39" s="17" t="s">
        <v>3</v>
      </c>
      <c r="C39" s="17" t="s">
        <v>2</v>
      </c>
    </row>
    <row r="40" spans="1:3" ht="15" customHeight="1">
      <c r="A40" s="14" t="s">
        <v>22</v>
      </c>
      <c r="B40" s="15"/>
      <c r="C40" s="15"/>
    </row>
    <row r="41" spans="1:4" ht="19.5" customHeight="1">
      <c r="A41" s="78" t="s">
        <v>22</v>
      </c>
      <c r="B41" s="24" t="s">
        <v>21</v>
      </c>
      <c r="C41" s="45">
        <v>0.25</v>
      </c>
      <c r="D41" s="38"/>
    </row>
    <row r="42" spans="1:4" ht="16.5" customHeight="1" thickBot="1">
      <c r="A42" s="10" t="s">
        <v>24</v>
      </c>
      <c r="B42" s="13"/>
      <c r="C42" s="13"/>
      <c r="D42" s="38"/>
    </row>
    <row r="43" spans="1:3" ht="15" customHeight="1" thickBot="1" thickTop="1">
      <c r="A43" s="11" t="s">
        <v>22</v>
      </c>
      <c r="B43" s="35" t="s">
        <v>25</v>
      </c>
      <c r="C43" s="46">
        <f>SUM(C41:C42)</f>
        <v>0.25</v>
      </c>
    </row>
    <row r="44" spans="1:3" ht="15" customHeight="1" thickTop="1">
      <c r="A44" s="1"/>
      <c r="B44" s="37"/>
      <c r="C44" s="37"/>
    </row>
    <row r="45" spans="1:4" ht="15" customHeight="1" thickBot="1">
      <c r="A45" s="16"/>
      <c r="B45" s="17" t="s">
        <v>3</v>
      </c>
      <c r="C45" s="17" t="s">
        <v>2</v>
      </c>
      <c r="D45" s="58">
        <f>C47</f>
        <v>0.12812087719298246</v>
      </c>
    </row>
    <row r="46" spans="1:4" ht="15" customHeight="1">
      <c r="A46" s="14" t="s">
        <v>26</v>
      </c>
      <c r="B46" s="15"/>
      <c r="C46" s="15"/>
      <c r="D46" s="57"/>
    </row>
    <row r="47" spans="1:4" ht="15" customHeight="1">
      <c r="A47" s="23" t="s">
        <v>0</v>
      </c>
      <c r="B47" s="24" t="s">
        <v>30</v>
      </c>
      <c r="C47" s="24">
        <f>C20</f>
        <v>0.12812087719298246</v>
      </c>
      <c r="D47" s="57"/>
    </row>
    <row r="48" spans="1:4" ht="15" customHeight="1">
      <c r="A48" s="10" t="s">
        <v>20</v>
      </c>
      <c r="B48" s="13" t="s">
        <v>50</v>
      </c>
      <c r="C48" s="13">
        <f>C35</f>
        <v>0.2777777777777778</v>
      </c>
      <c r="D48" s="57"/>
    </row>
    <row r="49" spans="1:4" ht="15" customHeight="1">
      <c r="A49" s="10" t="s">
        <v>27</v>
      </c>
      <c r="B49" s="18" t="s">
        <v>31</v>
      </c>
      <c r="C49" s="33">
        <f>C25</f>
        <v>12</v>
      </c>
      <c r="D49" s="57"/>
    </row>
    <row r="50" spans="1:4" ht="19.5" customHeight="1">
      <c r="A50" s="10" t="s">
        <v>22</v>
      </c>
      <c r="B50" s="13" t="s">
        <v>23</v>
      </c>
      <c r="C50" s="64">
        <f>C43</f>
        <v>0.25</v>
      </c>
      <c r="D50" s="57"/>
    </row>
    <row r="51" spans="1:4" ht="19.5" customHeight="1" thickBot="1">
      <c r="A51" s="10" t="s">
        <v>13</v>
      </c>
      <c r="B51" s="31" t="s">
        <v>52</v>
      </c>
      <c r="C51" s="31">
        <f>(C48+C47)</f>
        <v>0.4058986549707603</v>
      </c>
      <c r="D51" s="38"/>
    </row>
    <row r="52" spans="1:3" ht="14.25" thickBot="1" thickTop="1">
      <c r="A52" s="11" t="s">
        <v>28</v>
      </c>
      <c r="B52" s="35" t="s">
        <v>32</v>
      </c>
      <c r="C52" s="47">
        <f>PRODUCT(C51,12)</f>
        <v>4.870783859649123</v>
      </c>
    </row>
    <row r="53" spans="1:3" ht="13.5" thickTop="1">
      <c r="A53" s="1"/>
      <c r="B53" s="37"/>
      <c r="C53" s="49"/>
    </row>
    <row r="54" spans="2:3" ht="13.5" thickBot="1">
      <c r="B54" s="52" t="s">
        <v>3</v>
      </c>
      <c r="C54" s="52" t="s">
        <v>2</v>
      </c>
    </row>
    <row r="55" spans="1:3" ht="12.75">
      <c r="A55" s="14" t="s">
        <v>35</v>
      </c>
      <c r="B55" s="15"/>
      <c r="C55" s="15"/>
    </row>
    <row r="56" spans="1:3" ht="12.75">
      <c r="A56" s="78" t="s">
        <v>37</v>
      </c>
      <c r="B56" s="24" t="s">
        <v>39</v>
      </c>
      <c r="C56" s="53">
        <v>24</v>
      </c>
    </row>
    <row r="57" spans="1:3" ht="13.5" thickBot="1">
      <c r="A57" s="77" t="s">
        <v>38</v>
      </c>
      <c r="B57" s="13" t="s">
        <v>36</v>
      </c>
      <c r="C57" s="55">
        <v>150</v>
      </c>
    </row>
    <row r="58" spans="1:3" ht="14.25" thickBot="1" thickTop="1">
      <c r="A58" s="11" t="s">
        <v>40</v>
      </c>
      <c r="B58" s="35" t="s">
        <v>41</v>
      </c>
      <c r="C58" s="56">
        <f>PRODUCT(C56,C57,60)/C25</f>
        <v>18000</v>
      </c>
    </row>
    <row r="59" ht="13.5" thickTop="1"/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r:id="rId2"/>
  <headerFooter alignWithMargins="0">
    <oddFooter>&amp;LWedding Budget&amp;RPage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V59"/>
  <sheetViews>
    <sheetView showGridLines="0" zoomScaleSheetLayoutView="100" workbookViewId="0" topLeftCell="A1">
      <selection activeCell="G36" sqref="G36"/>
    </sheetView>
  </sheetViews>
  <sheetFormatPr defaultColWidth="9.140625" defaultRowHeight="12.75"/>
  <cols>
    <col min="1" max="1" width="35.7109375" style="0" customWidth="1"/>
    <col min="2" max="3" width="21.421875" style="0" customWidth="1"/>
    <col min="5" max="5" width="18.57421875" style="0" customWidth="1"/>
    <col min="6" max="6" width="13.8515625" style="0" bestFit="1" customWidth="1"/>
  </cols>
  <sheetData>
    <row r="1" spans="1:3" ht="45" customHeight="1">
      <c r="A1" s="89" t="s">
        <v>29</v>
      </c>
      <c r="B1" s="90"/>
      <c r="C1" s="90"/>
    </row>
    <row r="2" spans="1:3" ht="15.75" customHeight="1">
      <c r="A2" s="3"/>
      <c r="B2" s="3"/>
      <c r="C2" s="3"/>
    </row>
    <row r="3" spans="1:3" s="20" customFormat="1" ht="12.75" customHeight="1">
      <c r="A3" s="19"/>
      <c r="B3" s="25" t="s">
        <v>3</v>
      </c>
      <c r="C3" s="25" t="s">
        <v>2</v>
      </c>
    </row>
    <row r="4" spans="1:4" ht="20.25" customHeight="1">
      <c r="A4" s="26" t="s">
        <v>79</v>
      </c>
      <c r="B4" s="41" t="s">
        <v>52</v>
      </c>
      <c r="C4" s="72">
        <f>C53</f>
        <v>3.6065407298245615</v>
      </c>
      <c r="D4" s="50"/>
    </row>
    <row r="5" spans="1:256" ht="20.25" customHeight="1">
      <c r="A5" s="80"/>
      <c r="B5" s="81"/>
      <c r="C5" s="82"/>
      <c r="D5" s="50"/>
      <c r="E5" s="80"/>
      <c r="F5" s="81"/>
      <c r="G5" s="82"/>
      <c r="H5" s="50"/>
      <c r="I5" s="80"/>
      <c r="J5" s="81"/>
      <c r="K5" s="82"/>
      <c r="L5" s="50"/>
      <c r="M5" s="80"/>
      <c r="N5" s="81"/>
      <c r="O5" s="82"/>
      <c r="P5" s="50"/>
      <c r="Q5" s="80"/>
      <c r="R5" s="81"/>
      <c r="S5" s="82"/>
      <c r="T5" s="50"/>
      <c r="U5" s="80"/>
      <c r="V5" s="81"/>
      <c r="W5" s="82"/>
      <c r="X5" s="50"/>
      <c r="Y5" s="80"/>
      <c r="Z5" s="81"/>
      <c r="AA5" s="82"/>
      <c r="AB5" s="50"/>
      <c r="AC5" s="80"/>
      <c r="AD5" s="81"/>
      <c r="AE5" s="82"/>
      <c r="AF5" s="50"/>
      <c r="AG5" s="80"/>
      <c r="AH5" s="81"/>
      <c r="AI5" s="82"/>
      <c r="AJ5" s="50"/>
      <c r="AK5" s="80"/>
      <c r="AL5" s="81"/>
      <c r="AM5" s="82"/>
      <c r="AN5" s="50"/>
      <c r="AO5" s="80"/>
      <c r="AP5" s="81"/>
      <c r="AQ5" s="82"/>
      <c r="AR5" s="50"/>
      <c r="AS5" s="80"/>
      <c r="AT5" s="81"/>
      <c r="AU5" s="82"/>
      <c r="AV5" s="50"/>
      <c r="AW5" s="80"/>
      <c r="AX5" s="81"/>
      <c r="AY5" s="82"/>
      <c r="AZ5" s="50"/>
      <c r="BA5" s="80"/>
      <c r="BB5" s="81"/>
      <c r="BC5" s="82"/>
      <c r="BD5" s="50"/>
      <c r="BE5" s="80"/>
      <c r="BF5" s="81"/>
      <c r="BG5" s="82"/>
      <c r="BH5" s="50"/>
      <c r="BI5" s="80"/>
      <c r="BJ5" s="81"/>
      <c r="BK5" s="82"/>
      <c r="BL5" s="50"/>
      <c r="BM5" s="80"/>
      <c r="BN5" s="81"/>
      <c r="BO5" s="82"/>
      <c r="BP5" s="50"/>
      <c r="BQ5" s="80"/>
      <c r="BR5" s="81"/>
      <c r="BS5" s="82"/>
      <c r="BT5" s="50"/>
      <c r="BU5" s="80"/>
      <c r="BV5" s="81"/>
      <c r="BW5" s="82"/>
      <c r="BX5" s="50"/>
      <c r="BY5" s="80"/>
      <c r="BZ5" s="81"/>
      <c r="CA5" s="82"/>
      <c r="CB5" s="50"/>
      <c r="CC5" s="80"/>
      <c r="CD5" s="81"/>
      <c r="CE5" s="82"/>
      <c r="CF5" s="50"/>
      <c r="CG5" s="80"/>
      <c r="CH5" s="81"/>
      <c r="CI5" s="82"/>
      <c r="CJ5" s="50"/>
      <c r="CK5" s="80"/>
      <c r="CL5" s="81"/>
      <c r="CM5" s="82"/>
      <c r="CN5" s="50"/>
      <c r="CO5" s="80"/>
      <c r="CP5" s="81"/>
      <c r="CQ5" s="82"/>
      <c r="CR5" s="50"/>
      <c r="CS5" s="80"/>
      <c r="CT5" s="81"/>
      <c r="CU5" s="82"/>
      <c r="CV5" s="50"/>
      <c r="CW5" s="80"/>
      <c r="CX5" s="81"/>
      <c r="CY5" s="82"/>
      <c r="CZ5" s="50"/>
      <c r="DA5" s="80"/>
      <c r="DB5" s="81"/>
      <c r="DC5" s="82"/>
      <c r="DD5" s="50"/>
      <c r="DE5" s="80"/>
      <c r="DF5" s="81"/>
      <c r="DG5" s="82"/>
      <c r="DH5" s="50"/>
      <c r="DI5" s="80"/>
      <c r="DJ5" s="81"/>
      <c r="DK5" s="82"/>
      <c r="DL5" s="50"/>
      <c r="DM5" s="80"/>
      <c r="DN5" s="81"/>
      <c r="DO5" s="82"/>
      <c r="DP5" s="50"/>
      <c r="DQ5" s="80"/>
      <c r="DR5" s="81"/>
      <c r="DS5" s="82"/>
      <c r="DT5" s="50"/>
      <c r="DU5" s="80"/>
      <c r="DV5" s="81"/>
      <c r="DW5" s="82"/>
      <c r="DX5" s="50"/>
      <c r="DY5" s="80"/>
      <c r="DZ5" s="81"/>
      <c r="EA5" s="82"/>
      <c r="EB5" s="50"/>
      <c r="EC5" s="80"/>
      <c r="ED5" s="81"/>
      <c r="EE5" s="82"/>
      <c r="EF5" s="50"/>
      <c r="EG5" s="80"/>
      <c r="EH5" s="81"/>
      <c r="EI5" s="82"/>
      <c r="EJ5" s="50"/>
      <c r="EK5" s="80"/>
      <c r="EL5" s="81"/>
      <c r="EM5" s="82"/>
      <c r="EN5" s="50"/>
      <c r="EO5" s="80"/>
      <c r="EP5" s="81"/>
      <c r="EQ5" s="82"/>
      <c r="ER5" s="50"/>
      <c r="ES5" s="80"/>
      <c r="ET5" s="81"/>
      <c r="EU5" s="82"/>
      <c r="EV5" s="50"/>
      <c r="EW5" s="80"/>
      <c r="EX5" s="81"/>
      <c r="EY5" s="82"/>
      <c r="EZ5" s="50"/>
      <c r="FA5" s="80"/>
      <c r="FB5" s="81"/>
      <c r="FC5" s="82"/>
      <c r="FD5" s="50"/>
      <c r="FE5" s="80"/>
      <c r="FF5" s="81"/>
      <c r="FG5" s="82"/>
      <c r="FH5" s="50"/>
      <c r="FI5" s="80"/>
      <c r="FJ5" s="81"/>
      <c r="FK5" s="82"/>
      <c r="FL5" s="50"/>
      <c r="FM5" s="80"/>
      <c r="FN5" s="81"/>
      <c r="FO5" s="82"/>
      <c r="FP5" s="50"/>
      <c r="FQ5" s="80"/>
      <c r="FR5" s="81"/>
      <c r="FS5" s="82"/>
      <c r="FT5" s="50"/>
      <c r="FU5" s="80"/>
      <c r="FV5" s="81"/>
      <c r="FW5" s="82"/>
      <c r="FX5" s="50"/>
      <c r="FY5" s="80"/>
      <c r="FZ5" s="81"/>
      <c r="GA5" s="82"/>
      <c r="GB5" s="50"/>
      <c r="GC5" s="80"/>
      <c r="GD5" s="81"/>
      <c r="GE5" s="82"/>
      <c r="GF5" s="50"/>
      <c r="GG5" s="80"/>
      <c r="GH5" s="81"/>
      <c r="GI5" s="82"/>
      <c r="GJ5" s="50"/>
      <c r="GK5" s="80"/>
      <c r="GL5" s="81"/>
      <c r="GM5" s="82"/>
      <c r="GN5" s="50"/>
      <c r="GO5" s="80"/>
      <c r="GP5" s="81"/>
      <c r="GQ5" s="82"/>
      <c r="GR5" s="50"/>
      <c r="GS5" s="80"/>
      <c r="GT5" s="81"/>
      <c r="GU5" s="82"/>
      <c r="GV5" s="50"/>
      <c r="GW5" s="80"/>
      <c r="GX5" s="81"/>
      <c r="GY5" s="82"/>
      <c r="GZ5" s="50"/>
      <c r="HA5" s="80"/>
      <c r="HB5" s="81"/>
      <c r="HC5" s="82"/>
      <c r="HD5" s="50"/>
      <c r="HE5" s="80"/>
      <c r="HF5" s="81"/>
      <c r="HG5" s="82"/>
      <c r="HH5" s="50"/>
      <c r="HI5" s="80"/>
      <c r="HJ5" s="81"/>
      <c r="HK5" s="82"/>
      <c r="HL5" s="50"/>
      <c r="HM5" s="80"/>
      <c r="HN5" s="81"/>
      <c r="HO5" s="82"/>
      <c r="HP5" s="50"/>
      <c r="HQ5" s="80"/>
      <c r="HR5" s="81"/>
      <c r="HS5" s="82"/>
      <c r="HT5" s="50"/>
      <c r="HU5" s="80"/>
      <c r="HV5" s="81"/>
      <c r="HW5" s="82"/>
      <c r="HX5" s="50"/>
      <c r="HY5" s="80"/>
      <c r="HZ5" s="81"/>
      <c r="IA5" s="82"/>
      <c r="IB5" s="50"/>
      <c r="IC5" s="80"/>
      <c r="ID5" s="81"/>
      <c r="IE5" s="82"/>
      <c r="IF5" s="50"/>
      <c r="IG5" s="80"/>
      <c r="IH5" s="81"/>
      <c r="II5" s="82"/>
      <c r="IJ5" s="50"/>
      <c r="IK5" s="80"/>
      <c r="IL5" s="81"/>
      <c r="IM5" s="82"/>
      <c r="IN5" s="50"/>
      <c r="IO5" s="80"/>
      <c r="IP5" s="81"/>
      <c r="IQ5" s="82"/>
      <c r="IR5" s="50"/>
      <c r="IS5" s="80"/>
      <c r="IT5" s="81"/>
      <c r="IU5" s="82"/>
      <c r="IV5" s="50"/>
    </row>
    <row r="6" spans="1:255" ht="14.25" customHeight="1">
      <c r="A6" s="19"/>
      <c r="B6" s="25" t="s">
        <v>3</v>
      </c>
      <c r="C6" s="25" t="s">
        <v>2</v>
      </c>
      <c r="E6" s="4"/>
      <c r="F6" s="5"/>
      <c r="G6" s="51"/>
      <c r="I6" s="4"/>
      <c r="J6" s="5"/>
      <c r="K6" s="51"/>
      <c r="M6" s="4"/>
      <c r="N6" s="5"/>
      <c r="O6" s="51"/>
      <c r="Q6" s="4"/>
      <c r="R6" s="5"/>
      <c r="S6" s="51"/>
      <c r="U6" s="4"/>
      <c r="V6" s="5"/>
      <c r="W6" s="51"/>
      <c r="Y6" s="4"/>
      <c r="Z6" s="5"/>
      <c r="AA6" s="51"/>
      <c r="AC6" s="4"/>
      <c r="AD6" s="5"/>
      <c r="AE6" s="51"/>
      <c r="AG6" s="4"/>
      <c r="AH6" s="5"/>
      <c r="AI6" s="51"/>
      <c r="AK6" s="4"/>
      <c r="AL6" s="5"/>
      <c r="AM6" s="51"/>
      <c r="AO6" s="4"/>
      <c r="AP6" s="5"/>
      <c r="AQ6" s="51"/>
      <c r="AS6" s="4"/>
      <c r="AT6" s="5"/>
      <c r="AU6" s="51"/>
      <c r="AW6" s="4"/>
      <c r="AX6" s="5"/>
      <c r="AY6" s="51"/>
      <c r="BA6" s="4"/>
      <c r="BB6" s="5"/>
      <c r="BC6" s="51"/>
      <c r="BE6" s="4"/>
      <c r="BF6" s="5"/>
      <c r="BG6" s="51"/>
      <c r="BI6" s="4"/>
      <c r="BJ6" s="5"/>
      <c r="BK6" s="51"/>
      <c r="BM6" s="4"/>
      <c r="BN6" s="5"/>
      <c r="BO6" s="51"/>
      <c r="BQ6" s="4"/>
      <c r="BR6" s="5"/>
      <c r="BS6" s="51"/>
      <c r="BU6" s="4"/>
      <c r="BV6" s="5"/>
      <c r="BW6" s="51"/>
      <c r="BY6" s="4"/>
      <c r="BZ6" s="5"/>
      <c r="CA6" s="51"/>
      <c r="CC6" s="4"/>
      <c r="CD6" s="5"/>
      <c r="CE6" s="51"/>
      <c r="CG6" s="4"/>
      <c r="CH6" s="5"/>
      <c r="CI6" s="51"/>
      <c r="CK6" s="4"/>
      <c r="CL6" s="5"/>
      <c r="CM6" s="51"/>
      <c r="CO6" s="4"/>
      <c r="CP6" s="5"/>
      <c r="CQ6" s="51"/>
      <c r="CS6" s="4"/>
      <c r="CT6" s="5"/>
      <c r="CU6" s="51"/>
      <c r="CW6" s="4"/>
      <c r="CX6" s="5"/>
      <c r="CY6" s="51"/>
      <c r="DA6" s="4"/>
      <c r="DB6" s="5"/>
      <c r="DC6" s="51"/>
      <c r="DE6" s="4"/>
      <c r="DF6" s="5"/>
      <c r="DG6" s="51"/>
      <c r="DI6" s="4"/>
      <c r="DJ6" s="5"/>
      <c r="DK6" s="51"/>
      <c r="DM6" s="4"/>
      <c r="DN6" s="5"/>
      <c r="DO6" s="51"/>
      <c r="DQ6" s="4"/>
      <c r="DR6" s="5"/>
      <c r="DS6" s="51"/>
      <c r="DU6" s="4"/>
      <c r="DV6" s="5"/>
      <c r="DW6" s="51"/>
      <c r="DY6" s="4"/>
      <c r="DZ6" s="5"/>
      <c r="EA6" s="51"/>
      <c r="EC6" s="4"/>
      <c r="ED6" s="5"/>
      <c r="EE6" s="51"/>
      <c r="EG6" s="4"/>
      <c r="EH6" s="5"/>
      <c r="EI6" s="51"/>
      <c r="EK6" s="4"/>
      <c r="EL6" s="5"/>
      <c r="EM6" s="51"/>
      <c r="EO6" s="4"/>
      <c r="EP6" s="5"/>
      <c r="EQ6" s="51"/>
      <c r="ES6" s="4"/>
      <c r="ET6" s="5"/>
      <c r="EU6" s="51"/>
      <c r="EW6" s="4"/>
      <c r="EX6" s="5"/>
      <c r="EY6" s="51"/>
      <c r="FA6" s="4"/>
      <c r="FB6" s="5"/>
      <c r="FC6" s="51"/>
      <c r="FE6" s="4"/>
      <c r="FF6" s="5"/>
      <c r="FG6" s="51"/>
      <c r="FI6" s="4"/>
      <c r="FJ6" s="5"/>
      <c r="FK6" s="51"/>
      <c r="FM6" s="4"/>
      <c r="FN6" s="5"/>
      <c r="FO6" s="51"/>
      <c r="FQ6" s="4"/>
      <c r="FR6" s="5"/>
      <c r="FS6" s="51"/>
      <c r="FU6" s="4"/>
      <c r="FV6" s="5"/>
      <c r="FW6" s="51"/>
      <c r="FY6" s="4"/>
      <c r="FZ6" s="5"/>
      <c r="GA6" s="51"/>
      <c r="GC6" s="4"/>
      <c r="GD6" s="5"/>
      <c r="GE6" s="51"/>
      <c r="GG6" s="4"/>
      <c r="GH6" s="5"/>
      <c r="GI6" s="51"/>
      <c r="GK6" s="4"/>
      <c r="GL6" s="5"/>
      <c r="GM6" s="51"/>
      <c r="GO6" s="4"/>
      <c r="GP6" s="5"/>
      <c r="GQ6" s="51"/>
      <c r="GS6" s="4"/>
      <c r="GT6" s="5"/>
      <c r="GU6" s="51"/>
      <c r="GW6" s="4"/>
      <c r="GX6" s="5"/>
      <c r="GY6" s="51"/>
      <c r="HA6" s="4"/>
      <c r="HB6" s="5"/>
      <c r="HC6" s="51"/>
      <c r="HE6" s="4"/>
      <c r="HF6" s="5"/>
      <c r="HG6" s="51"/>
      <c r="HI6" s="4"/>
      <c r="HJ6" s="5"/>
      <c r="HK6" s="51"/>
      <c r="HM6" s="4"/>
      <c r="HN6" s="5"/>
      <c r="HO6" s="51"/>
      <c r="HQ6" s="4"/>
      <c r="HR6" s="5"/>
      <c r="HS6" s="51"/>
      <c r="HU6" s="4"/>
      <c r="HV6" s="5"/>
      <c r="HW6" s="51"/>
      <c r="HY6" s="4"/>
      <c r="HZ6" s="5"/>
      <c r="IA6" s="51"/>
      <c r="IC6" s="4"/>
      <c r="ID6" s="5"/>
      <c r="IE6" s="51"/>
      <c r="IG6" s="4"/>
      <c r="IH6" s="5"/>
      <c r="II6" s="51"/>
      <c r="IK6" s="4"/>
      <c r="IL6" s="5"/>
      <c r="IM6" s="51"/>
      <c r="IO6" s="4"/>
      <c r="IP6" s="5"/>
      <c r="IQ6" s="51"/>
      <c r="IS6" s="4"/>
      <c r="IT6" s="5"/>
      <c r="IU6" s="51"/>
    </row>
    <row r="7" spans="1:4" ht="14.25" customHeight="1">
      <c r="A7" s="26" t="s">
        <v>77</v>
      </c>
      <c r="B7" s="41" t="s">
        <v>78</v>
      </c>
      <c r="C7" s="83">
        <f>PRODUCT(C25,5,C42,C21)+C34</f>
        <v>54.09811094736842</v>
      </c>
      <c r="D7" s="50"/>
    </row>
    <row r="8" spans="1:3" ht="14.25" customHeight="1">
      <c r="A8" s="4"/>
      <c r="B8" s="5"/>
      <c r="C8" s="51"/>
    </row>
    <row r="9" spans="1:3" ht="15" customHeight="1">
      <c r="A9" s="79" t="s">
        <v>76</v>
      </c>
      <c r="B9" s="2"/>
      <c r="C9" s="2"/>
    </row>
    <row r="10" spans="1:256" ht="15" customHeight="1" thickBot="1">
      <c r="A10" s="7"/>
      <c r="B10" s="12" t="s">
        <v>3</v>
      </c>
      <c r="C10" s="12" t="s">
        <v>2</v>
      </c>
      <c r="D10" s="9"/>
      <c r="E10" s="84" t="s">
        <v>80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5" customHeight="1">
      <c r="A11" s="21" t="s">
        <v>54</v>
      </c>
      <c r="B11" s="22"/>
      <c r="C11" s="22"/>
      <c r="D11" s="9"/>
      <c r="E11" s="74" t="s">
        <v>81</v>
      </c>
      <c r="F11" s="9">
        <v>0.045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7" s="9" customFormat="1" ht="15" customHeight="1">
      <c r="A12" s="74" t="s">
        <v>57</v>
      </c>
      <c r="B12" s="24" t="s">
        <v>44</v>
      </c>
      <c r="C12" s="27">
        <v>6.37</v>
      </c>
      <c r="E12" s="75" t="s">
        <v>82</v>
      </c>
      <c r="F12" s="9">
        <v>0.29</v>
      </c>
      <c r="G12" s="9" t="s">
        <v>91</v>
      </c>
    </row>
    <row r="13" spans="1:7" s="9" customFormat="1" ht="15" customHeight="1">
      <c r="A13" s="75" t="s">
        <v>7</v>
      </c>
      <c r="B13" s="32" t="s">
        <v>45</v>
      </c>
      <c r="C13" s="32">
        <v>0.000461</v>
      </c>
      <c r="E13" s="74" t="s">
        <v>87</v>
      </c>
      <c r="F13" s="86">
        <f>((F11/2)^2)*3.141</f>
        <v>0.00159013125</v>
      </c>
      <c r="G13" s="9" t="s">
        <v>88</v>
      </c>
    </row>
    <row r="14" spans="1:7" s="9" customFormat="1" ht="15.75" customHeight="1">
      <c r="A14" s="76" t="s">
        <v>1</v>
      </c>
      <c r="B14" s="13" t="s">
        <v>46</v>
      </c>
      <c r="C14" s="30">
        <v>0.214</v>
      </c>
      <c r="E14" s="75" t="s">
        <v>89</v>
      </c>
      <c r="F14" s="9">
        <f>F13*F12</f>
        <v>0.00046113806249999996</v>
      </c>
      <c r="G14" s="9" t="s">
        <v>90</v>
      </c>
    </row>
    <row r="15" spans="1:3" s="9" customFormat="1" ht="15.75" customHeight="1">
      <c r="A15" s="76" t="s">
        <v>11</v>
      </c>
      <c r="B15" s="33" t="s">
        <v>47</v>
      </c>
      <c r="C15" s="34">
        <v>35</v>
      </c>
    </row>
    <row r="16" spans="1:4" s="9" customFormat="1" ht="15.75" customHeight="1">
      <c r="A16" s="8" t="s">
        <v>70</v>
      </c>
      <c r="B16" s="33" t="s">
        <v>71</v>
      </c>
      <c r="C16" s="34">
        <f>C15/60</f>
        <v>0.5833333333333334</v>
      </c>
      <c r="D16" s="44"/>
    </row>
    <row r="17" spans="1:4" s="9" customFormat="1" ht="15" customHeight="1">
      <c r="A17" s="77" t="s">
        <v>10</v>
      </c>
      <c r="B17" s="18" t="s">
        <v>60</v>
      </c>
      <c r="C17" s="18">
        <v>0</v>
      </c>
      <c r="D17" s="44"/>
    </row>
    <row r="18" spans="1:5" s="9" customFormat="1" ht="15" customHeight="1">
      <c r="A18" s="10" t="s">
        <v>8</v>
      </c>
      <c r="B18" s="13" t="s">
        <v>16</v>
      </c>
      <c r="C18" s="63">
        <f>C29*C12</f>
        <v>0.012364505263157894</v>
      </c>
      <c r="D18" s="44"/>
      <c r="E18" s="84"/>
    </row>
    <row r="19" spans="1:4" s="9" customFormat="1" ht="15" customHeight="1">
      <c r="A19" s="10" t="s">
        <v>9</v>
      </c>
      <c r="B19" s="13" t="s">
        <v>12</v>
      </c>
      <c r="C19" s="63">
        <f>PRODUCT(C16,C14)/C25</f>
        <v>0.010402777777777778</v>
      </c>
      <c r="D19" s="36"/>
    </row>
    <row r="20" spans="1:256" s="9" customFormat="1" ht="15" customHeight="1" thickBot="1">
      <c r="A20" s="10" t="s">
        <v>13</v>
      </c>
      <c r="B20" s="31" t="s">
        <v>14</v>
      </c>
      <c r="C20" s="43">
        <f>SUM(C18,C19,C17)</f>
        <v>0.02276728304093567</v>
      </c>
      <c r="D20" s="3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ht="18" customHeight="1" thickBot="1" thickTop="1">
      <c r="A21" s="11" t="s">
        <v>15</v>
      </c>
      <c r="B21" s="35" t="s">
        <v>55</v>
      </c>
      <c r="C21" s="42">
        <f>PRODUCT(C20,12)</f>
        <v>0.27320739649122805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5" ht="16.5" customHeight="1" thickTop="1">
      <c r="A22" s="1"/>
      <c r="B22" s="37"/>
      <c r="C22" s="37"/>
      <c r="E22" s="11" t="s">
        <v>83</v>
      </c>
    </row>
    <row r="23" spans="1:3" ht="15" customHeight="1" thickBot="1">
      <c r="A23" s="16"/>
      <c r="B23" s="17" t="s">
        <v>3</v>
      </c>
      <c r="C23" s="17" t="s">
        <v>2</v>
      </c>
    </row>
    <row r="24" spans="1:6" ht="15" customHeight="1">
      <c r="A24" s="14" t="s">
        <v>4</v>
      </c>
      <c r="B24" s="15"/>
      <c r="C24" s="15"/>
      <c r="E24" t="s">
        <v>93</v>
      </c>
      <c r="F24" t="s">
        <v>94</v>
      </c>
    </row>
    <row r="25" spans="1:3" ht="15" customHeight="1">
      <c r="A25" s="74" t="s">
        <v>5</v>
      </c>
      <c r="B25" s="28" t="s">
        <v>43</v>
      </c>
      <c r="C25" s="28">
        <v>12</v>
      </c>
    </row>
    <row r="26" spans="1:3" ht="15" customHeight="1">
      <c r="A26" s="75" t="s">
        <v>84</v>
      </c>
      <c r="B26" s="85" t="s">
        <v>43</v>
      </c>
      <c r="C26" s="85">
        <v>48</v>
      </c>
    </row>
    <row r="27" spans="1:3" ht="15" customHeight="1">
      <c r="A27" s="77" t="s">
        <v>58</v>
      </c>
      <c r="B27" s="29" t="s">
        <v>59</v>
      </c>
      <c r="C27" s="29">
        <f>C26/C25</f>
        <v>4</v>
      </c>
    </row>
    <row r="28" spans="1:3" ht="15" customHeight="1">
      <c r="A28" s="77" t="s">
        <v>85</v>
      </c>
      <c r="B28" s="39" t="s">
        <v>86</v>
      </c>
      <c r="C28" s="39">
        <v>0.95</v>
      </c>
    </row>
    <row r="29" spans="1:3" ht="15" customHeight="1">
      <c r="A29" s="10" t="s">
        <v>17</v>
      </c>
      <c r="B29" s="39" t="s">
        <v>18</v>
      </c>
      <c r="C29" s="39">
        <f>PRODUCT(C27,C13)/C28</f>
        <v>0.0019410526315789473</v>
      </c>
    </row>
    <row r="30" spans="1:3" ht="15" customHeight="1">
      <c r="A30" s="10" t="s">
        <v>33</v>
      </c>
      <c r="B30" s="18" t="s">
        <v>34</v>
      </c>
      <c r="C30" s="33">
        <f>PRODUCT(C26,C13,60)</f>
        <v>1.32768</v>
      </c>
    </row>
    <row r="31" spans="1:3" ht="16.5" customHeight="1">
      <c r="A31" s="1"/>
      <c r="B31" s="6"/>
      <c r="C31" s="6"/>
    </row>
    <row r="32" spans="1:3" ht="15" customHeight="1" thickBot="1">
      <c r="A32" s="16"/>
      <c r="B32" s="17" t="s">
        <v>3</v>
      </c>
      <c r="C32" s="17" t="s">
        <v>2</v>
      </c>
    </row>
    <row r="33" spans="1:3" ht="15" customHeight="1">
      <c r="A33" s="14" t="s">
        <v>53</v>
      </c>
      <c r="B33" s="15"/>
      <c r="C33" s="15"/>
    </row>
    <row r="34" spans="1:4" ht="15" customHeight="1">
      <c r="A34" s="77" t="s">
        <v>20</v>
      </c>
      <c r="B34" s="18" t="s">
        <v>19</v>
      </c>
      <c r="C34" s="18">
        <v>50</v>
      </c>
      <c r="D34" s="48"/>
    </row>
    <row r="35" spans="1:4" ht="15" customHeight="1">
      <c r="A35" s="77" t="s">
        <v>42</v>
      </c>
      <c r="B35" s="13" t="s">
        <v>19</v>
      </c>
      <c r="C35" s="13">
        <v>0</v>
      </c>
      <c r="D35" s="57"/>
    </row>
    <row r="36" spans="1:4" ht="15" customHeight="1">
      <c r="A36" s="10" t="s">
        <v>49</v>
      </c>
      <c r="B36" s="31" t="s">
        <v>48</v>
      </c>
      <c r="C36" s="59">
        <f>C37/PRODUCT(C25,C51)</f>
        <v>0.2777777777777778</v>
      </c>
      <c r="D36" s="61"/>
    </row>
    <row r="37" spans="1:3" ht="15" customHeight="1" thickBot="1">
      <c r="A37" s="10" t="s">
        <v>51</v>
      </c>
      <c r="B37" s="13" t="s">
        <v>56</v>
      </c>
      <c r="C37" s="13">
        <f>C34/60</f>
        <v>0.8333333333333334</v>
      </c>
    </row>
    <row r="38" spans="1:3" ht="19.5" customHeight="1" thickBot="1" thickTop="1">
      <c r="A38" s="11" t="s">
        <v>20</v>
      </c>
      <c r="B38" s="35" t="s">
        <v>55</v>
      </c>
      <c r="C38" s="60">
        <f>PRODUCT(C36,12)</f>
        <v>3.3333333333333335</v>
      </c>
    </row>
    <row r="39" spans="1:3" ht="16.5" customHeight="1" thickTop="1">
      <c r="A39" s="1"/>
      <c r="B39" s="40"/>
      <c r="C39" s="40"/>
    </row>
    <row r="40" spans="1:3" ht="15" customHeight="1" thickBot="1">
      <c r="A40" s="16"/>
      <c r="B40" s="17" t="s">
        <v>3</v>
      </c>
      <c r="C40" s="17" t="s">
        <v>2</v>
      </c>
    </row>
    <row r="41" spans="1:3" ht="15" customHeight="1">
      <c r="A41" s="14" t="s">
        <v>22</v>
      </c>
      <c r="B41" s="15"/>
      <c r="C41" s="15"/>
    </row>
    <row r="42" spans="1:4" ht="15" customHeight="1">
      <c r="A42" s="78" t="s">
        <v>22</v>
      </c>
      <c r="B42" s="24" t="s">
        <v>21</v>
      </c>
      <c r="C42" s="45">
        <v>0.25</v>
      </c>
      <c r="D42" s="38"/>
    </row>
    <row r="43" spans="1:4" ht="15" customHeight="1" thickBot="1">
      <c r="A43" s="77" t="s">
        <v>24</v>
      </c>
      <c r="B43" s="13"/>
      <c r="C43" s="13"/>
      <c r="D43" s="38"/>
    </row>
    <row r="44" spans="1:3" ht="19.5" customHeight="1" thickBot="1" thickTop="1">
      <c r="A44" s="11" t="s">
        <v>22</v>
      </c>
      <c r="B44" s="35" t="s">
        <v>25</v>
      </c>
      <c r="C44" s="46">
        <f>SUM(C42:C43)</f>
        <v>0.25</v>
      </c>
    </row>
    <row r="45" spans="1:3" ht="16.5" customHeight="1" thickTop="1">
      <c r="A45" s="1"/>
      <c r="B45" s="37"/>
      <c r="C45" s="37"/>
    </row>
    <row r="46" spans="1:4" ht="15" customHeight="1" thickBot="1">
      <c r="A46" s="16"/>
      <c r="B46" s="17" t="s">
        <v>3</v>
      </c>
      <c r="C46" s="17" t="s">
        <v>2</v>
      </c>
      <c r="D46" s="58">
        <f>C48</f>
        <v>0.02276728304093567</v>
      </c>
    </row>
    <row r="47" spans="1:4" ht="15" customHeight="1">
      <c r="A47" s="14" t="s">
        <v>26</v>
      </c>
      <c r="B47" s="15"/>
      <c r="C47" s="15"/>
      <c r="D47" s="57"/>
    </row>
    <row r="48" spans="1:5" ht="15" customHeight="1">
      <c r="A48" s="23" t="s">
        <v>0</v>
      </c>
      <c r="B48" s="24" t="s">
        <v>30</v>
      </c>
      <c r="C48" s="24">
        <f>SUM(C20)</f>
        <v>0.02276728304093567</v>
      </c>
      <c r="D48" s="57"/>
      <c r="E48" s="87"/>
    </row>
    <row r="49" spans="1:256" ht="15" customHeight="1">
      <c r="A49" s="10" t="s">
        <v>20</v>
      </c>
      <c r="B49" s="13" t="s">
        <v>50</v>
      </c>
      <c r="C49" s="13">
        <f>C36</f>
        <v>0.2777777777777778</v>
      </c>
      <c r="D49" s="6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4" ht="15" customHeight="1">
      <c r="A50" s="10" t="s">
        <v>27</v>
      </c>
      <c r="B50" s="18" t="s">
        <v>31</v>
      </c>
      <c r="C50" s="33">
        <f>C25</f>
        <v>12</v>
      </c>
      <c r="D50" s="57"/>
    </row>
    <row r="51" spans="1:256" s="2" customFormat="1" ht="15" customHeight="1">
      <c r="A51" s="10" t="s">
        <v>22</v>
      </c>
      <c r="B51" s="13" t="s">
        <v>23</v>
      </c>
      <c r="C51" s="64">
        <f>C44</f>
        <v>0.25</v>
      </c>
      <c r="D51" s="5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4" ht="15" customHeight="1" thickBot="1">
      <c r="A52" s="10" t="s">
        <v>13</v>
      </c>
      <c r="B52" s="31" t="s">
        <v>52</v>
      </c>
      <c r="C52" s="31">
        <f>(C49+C48)</f>
        <v>0.30054506081871346</v>
      </c>
      <c r="D52" s="48"/>
    </row>
    <row r="53" spans="1:3" ht="19.5" customHeight="1" thickBot="1" thickTop="1">
      <c r="A53" s="11" t="s">
        <v>28</v>
      </c>
      <c r="B53" s="35" t="s">
        <v>32</v>
      </c>
      <c r="C53" s="47">
        <f>PRODUCT(C52,12)</f>
        <v>3.6065407298245615</v>
      </c>
    </row>
    <row r="54" spans="1:3" ht="16.5" customHeight="1" thickTop="1">
      <c r="A54" s="1"/>
      <c r="B54" s="37"/>
      <c r="C54" s="49"/>
    </row>
    <row r="55" spans="2:4" ht="13.5" thickBot="1">
      <c r="B55" s="52" t="s">
        <v>3</v>
      </c>
      <c r="C55" s="52" t="s">
        <v>2</v>
      </c>
      <c r="D55" s="54"/>
    </row>
    <row r="56" spans="1:4" ht="15" customHeight="1">
      <c r="A56" s="14" t="s">
        <v>35</v>
      </c>
      <c r="B56" s="15"/>
      <c r="C56" s="15"/>
      <c r="D56" s="54"/>
    </row>
    <row r="57" spans="1:4" ht="15" customHeight="1">
      <c r="A57" s="78" t="s">
        <v>37</v>
      </c>
      <c r="B57" s="24" t="s">
        <v>39</v>
      </c>
      <c r="C57" s="53">
        <v>24</v>
      </c>
      <c r="D57" s="38"/>
    </row>
    <row r="58" spans="1:3" ht="15" customHeight="1" thickBot="1">
      <c r="A58" s="77" t="s">
        <v>38</v>
      </c>
      <c r="B58" s="13" t="s">
        <v>36</v>
      </c>
      <c r="C58" s="55">
        <v>150</v>
      </c>
    </row>
    <row r="59" spans="1:3" ht="19.5" customHeight="1" thickBot="1" thickTop="1">
      <c r="A59" s="11" t="s">
        <v>40</v>
      </c>
      <c r="B59" s="35" t="s">
        <v>41</v>
      </c>
      <c r="C59" s="56">
        <f>PRODUCT(C57,C58,60)/C25</f>
        <v>18000</v>
      </c>
    </row>
    <row r="60" ht="13.5" thickTop="1"/>
  </sheetData>
  <mergeCells count="1">
    <mergeCell ref="A1:C1"/>
  </mergeCells>
  <printOptions horizontalCentered="1"/>
  <pageMargins left="0.75" right="0.75" top="1" bottom="1" header="0.5" footer="0.5"/>
  <pageSetup fitToHeight="3" fitToWidth="1" horizontalDpi="600" verticalDpi="600" orientation="portrait" r:id="rId2"/>
  <headerFooter alignWithMargins="0">
    <oddFooter>&amp;LWedding Budget&amp;RPage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6" sqref="E16"/>
    </sheetView>
  </sheetViews>
  <sheetFormatPr defaultColWidth="9.140625" defaultRowHeight="12.75"/>
  <cols>
    <col min="1" max="1" width="27.28125" style="0" customWidth="1"/>
    <col min="2" max="2" width="27.57421875" style="0" customWidth="1"/>
    <col min="3" max="3" width="14.8515625" style="70" customWidth="1"/>
    <col min="4" max="4" width="14.00390625" style="71" customWidth="1"/>
    <col min="5" max="5" width="13.8515625" style="0" customWidth="1"/>
  </cols>
  <sheetData>
    <row r="1" spans="1:6" s="67" customFormat="1" ht="20.25" customHeight="1">
      <c r="A1" s="67" t="s">
        <v>61</v>
      </c>
      <c r="B1" s="67" t="s">
        <v>62</v>
      </c>
      <c r="C1" s="68" t="s">
        <v>63</v>
      </c>
      <c r="D1" s="69" t="s">
        <v>64</v>
      </c>
      <c r="E1" s="67" t="s">
        <v>65</v>
      </c>
      <c r="F1" s="67" t="s">
        <v>69</v>
      </c>
    </row>
    <row r="2" spans="1:6" ht="12.75">
      <c r="A2">
        <v>36</v>
      </c>
      <c r="B2">
        <v>7.25</v>
      </c>
      <c r="C2" s="70">
        <f>A2/60</f>
        <v>0.6</v>
      </c>
      <c r="D2" s="71">
        <f>B2/C2</f>
        <v>12.083333333333334</v>
      </c>
      <c r="E2" s="71">
        <f>AVERAGE(D2:D5)</f>
        <v>11.624187352245864</v>
      </c>
      <c r="F2">
        <f>STDEV(D2:D5)</f>
        <v>1.0368294112577154</v>
      </c>
    </row>
    <row r="3" spans="1:4" ht="12.75">
      <c r="A3">
        <v>94</v>
      </c>
      <c r="B3">
        <v>17.25</v>
      </c>
      <c r="C3" s="70">
        <f>A3/60</f>
        <v>1.5666666666666667</v>
      </c>
      <c r="D3" s="71">
        <f>B3/C3</f>
        <v>11.01063829787234</v>
      </c>
    </row>
    <row r="4" spans="1:4" ht="12.75">
      <c r="A4">
        <v>108</v>
      </c>
      <c r="B4">
        <v>23.125</v>
      </c>
      <c r="C4" s="70">
        <f>A4/60</f>
        <v>1.8</v>
      </c>
      <c r="D4" s="71">
        <f>B4/C4</f>
        <v>12.847222222222221</v>
      </c>
    </row>
    <row r="5" spans="1:4" ht="12.75">
      <c r="A5">
        <v>108</v>
      </c>
      <c r="B5">
        <v>19</v>
      </c>
      <c r="C5" s="70">
        <f>A5/60</f>
        <v>1.8</v>
      </c>
      <c r="D5" s="71">
        <f>B5/C5</f>
        <v>10.555555555555555</v>
      </c>
    </row>
    <row r="7" spans="1:6" s="67" customFormat="1" ht="24" customHeight="1">
      <c r="A7" s="67" t="s">
        <v>66</v>
      </c>
      <c r="B7" s="67" t="s">
        <v>62</v>
      </c>
      <c r="C7" s="68" t="s">
        <v>67</v>
      </c>
      <c r="D7" s="69" t="s">
        <v>68</v>
      </c>
      <c r="E7" s="67" t="s">
        <v>65</v>
      </c>
      <c r="F7" s="67" t="s">
        <v>69</v>
      </c>
    </row>
    <row r="8" spans="1:6" ht="12.75">
      <c r="A8">
        <v>88</v>
      </c>
      <c r="B8">
        <v>17.75</v>
      </c>
      <c r="C8" s="70">
        <f>A8/60</f>
        <v>1.4666666666666666</v>
      </c>
      <c r="D8" s="71">
        <f>B8/C8</f>
        <v>12.102272727272728</v>
      </c>
      <c r="E8" s="71">
        <f>AVERAGE(D8:D11)</f>
        <v>12.03804347826087</v>
      </c>
      <c r="F8">
        <f>STDEV(D8:D10)</f>
        <v>0.2725352154999107</v>
      </c>
    </row>
    <row r="9" spans="1:4" ht="12.75">
      <c r="A9">
        <v>92</v>
      </c>
      <c r="B9">
        <v>18</v>
      </c>
      <c r="C9" s="70">
        <f>A9/60</f>
        <v>1.5333333333333334</v>
      </c>
      <c r="D9" s="71">
        <f>B9/C9</f>
        <v>11.739130434782608</v>
      </c>
    </row>
    <row r="10" spans="1:4" ht="12.75">
      <c r="A10">
        <v>99</v>
      </c>
      <c r="B10">
        <v>20.25</v>
      </c>
      <c r="C10" s="70">
        <f>A10/60</f>
        <v>1.65</v>
      </c>
      <c r="D10" s="71">
        <f>B10/C10</f>
        <v>12.272727272727273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jifill</cp:lastModifiedBy>
  <cp:lastPrinted>2003-10-16T23:58:12Z</cp:lastPrinted>
  <dcterms:created xsi:type="dcterms:W3CDTF">2001-08-23T16:41:36Z</dcterms:created>
  <dcterms:modified xsi:type="dcterms:W3CDTF">2014-06-03T20:45:54Z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TC060898221033</vt:lpwstr>
  </property>
</Properties>
</file>